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35" windowWidth="8460" windowHeight="6285" activeTab="0"/>
  </bookViews>
  <sheets>
    <sheet name="Introduction" sheetId="1" r:id="rId1"/>
    <sheet name="Energy#1" sheetId="2" r:id="rId2"/>
    <sheet name="Energy#2" sheetId="3" r:id="rId3"/>
  </sheets>
  <definedNames/>
  <calcPr fullCalcOnLoad="1"/>
</workbook>
</file>

<file path=xl/sharedStrings.xml><?xml version="1.0" encoding="utf-8"?>
<sst xmlns="http://schemas.openxmlformats.org/spreadsheetml/2006/main" count="160" uniqueCount="96">
  <si>
    <t>Incandescent watts</t>
  </si>
  <si>
    <t>subtract CFL watts</t>
  </si>
  <si>
    <t>= saved watts</t>
  </si>
  <si>
    <t>x</t>
  </si>
  <si>
    <t># of bulbs</t>
  </si>
  <si>
    <t>=</t>
  </si>
  <si>
    <t xml:space="preserve"># hours </t>
  </si>
  <si>
    <t>Step1</t>
  </si>
  <si>
    <t>Energy savings</t>
  </si>
  <si>
    <t>subtract</t>
  </si>
  <si>
    <t xml:space="preserve">cost of </t>
  </si>
  <si>
    <t>CFL</t>
  </si>
  <si>
    <t>add</t>
  </si>
  <si>
    <t>1 CFL</t>
  </si>
  <si>
    <t>Step 3</t>
  </si>
  <si>
    <t># hours</t>
  </si>
  <si>
    <t>#hours</t>
  </si>
  <si>
    <t>incandescent</t>
  </si>
  <si>
    <t>how many incandescents the CFL replaces</t>
  </si>
  <si>
    <t>1000 watts/kwh</t>
  </si>
  <si>
    <t>cost/kwh</t>
  </si>
  <si>
    <t>= Energy Savings</t>
  </si>
  <si>
    <t>= Total Savings</t>
  </si>
  <si>
    <t>incandescent bulbs it replaces</t>
  </si>
  <si>
    <t>3a</t>
  </si>
  <si>
    <t>3b</t>
  </si>
  <si>
    <t>Electric costs entered at $0.10/kwh</t>
  </si>
  <si>
    <t>Hours used per day assumed 5.5 average (more in winter less in summer)  or 2,000 hours per year</t>
  </si>
  <si>
    <t>CFLs with lower watts can be used for more savings</t>
  </si>
  <si>
    <t>Foot Notes</t>
  </si>
  <si>
    <t>Incandescent</t>
  </si>
  <si>
    <t>Bulb - watt rating</t>
  </si>
  <si>
    <t>Replaced</t>
  </si>
  <si>
    <t>by:</t>
  </si>
  <si>
    <t>watt rating</t>
  </si>
  <si>
    <t>X</t>
  </si>
  <si>
    <t>of bulbs</t>
  </si>
  <si>
    <t xml:space="preserve">= </t>
  </si>
  <si>
    <t>1st Year</t>
  </si>
  <si>
    <t>2 Years</t>
  </si>
  <si>
    <t xml:space="preserve">5 Years </t>
  </si>
  <si>
    <t>Total =</t>
  </si>
  <si>
    <t>divided</t>
  </si>
  <si>
    <t>by</t>
  </si>
  <si>
    <t>Step 2</t>
  </si>
  <si>
    <t xml:space="preserve">cost of # </t>
  </si>
  <si>
    <t xml:space="preserve">per year </t>
  </si>
  <si>
    <t>(this assumes 2000)</t>
  </si>
  <si>
    <t xml:space="preserve">Incandescent = </t>
  </si>
  <si>
    <t>For recommendations, see comparison table to the side</t>
  </si>
  <si>
    <t>CFL 1/4 to 1/3 the watts</t>
  </si>
  <si>
    <t>to</t>
  </si>
  <si>
    <t>Want more selection options?  See Energy#2 tab below</t>
  </si>
  <si>
    <t>Enter #</t>
  </si>
  <si>
    <t>CFL (1)</t>
  </si>
  <si>
    <t>FootNotes</t>
  </si>
  <si>
    <t>hour rating of</t>
  </si>
  <si>
    <t>(Note:  this calculator assumes incandescents are rated to last 750 hours)</t>
  </si>
  <si>
    <t>per year*</t>
  </si>
  <si>
    <t>Bulb costs are assumed to be:  CFL=$9; Inc = $0.50</t>
  </si>
  <si>
    <t xml:space="preserve">*2000 hrs per year - for maximum of years equal to the life rating of the CFL - 6,000 to 10,000 hours </t>
  </si>
  <si>
    <t xml:space="preserve">Bulb costs can change: CFL = </t>
  </si>
  <si>
    <r>
      <t>Energy #1</t>
    </r>
    <r>
      <rPr>
        <sz val="10"/>
        <rFont val="Arial"/>
        <family val="0"/>
      </rPr>
      <t xml:space="preserve"> Tab below is a calculator that has all the assumptions built in.  All you need do is enter the number of light bulbs</t>
    </r>
  </si>
  <si>
    <t>watt rating (2)</t>
  </si>
  <si>
    <t>If used 4hrs per day, a 10,000 hour bulb will be used 1,460 hours per year and last about 7 years.</t>
  </si>
  <si>
    <t xml:space="preserve">These calculators are designed to show the estimated dollar savings on the energy bill from replacing incandescent </t>
  </si>
  <si>
    <t xml:space="preserve">To use the calculators - </t>
  </si>
  <si>
    <t>Energy#1</t>
  </si>
  <si>
    <t>Just enter the number of bulbs in the appropriate box and the calculator generates the estimated savings.</t>
  </si>
  <si>
    <t>The formula and assumptions are noted in the box below.  For example, if you replaced one 40watt and two 75watt bulbs</t>
  </si>
  <si>
    <t>with CFLs, you enter a "1" and a "2" in those boxes and learn that the 5 year savings is $127.30.</t>
  </si>
  <si>
    <t>Energy #2</t>
  </si>
  <si>
    <t>Energy #2 calculator allows the user to enter any incandescent watt # and CFL replacement watt# and generate the savings.</t>
  </si>
  <si>
    <t>Energy Savings Calculator #2</t>
  </si>
  <si>
    <t>Formula</t>
  </si>
  <si>
    <t>Energy Savings Calculator #1</t>
  </si>
  <si>
    <t xml:space="preserve">The cost of the CFL is deducted from the </t>
  </si>
  <si>
    <t>first year's savings = net savings.</t>
  </si>
  <si>
    <t>Total Savings (3)</t>
  </si>
  <si>
    <t>light bulbs with compact fluorescent lights (CFLs).  The total savings includes the cost of the light bulbs.</t>
  </si>
  <si>
    <r>
      <t xml:space="preserve">being replaced. </t>
    </r>
    <r>
      <rPr>
        <b/>
        <sz val="10"/>
        <rFont val="Arial"/>
        <family val="2"/>
      </rPr>
      <t xml:space="preserve"> Energy #2</t>
    </r>
    <r>
      <rPr>
        <sz val="10"/>
        <rFont val="Arial"/>
        <family val="0"/>
      </rPr>
      <t xml:space="preserve"> Tab below is a calculator that allows you to use any combination of CFL watt light replacements </t>
    </r>
  </si>
  <si>
    <t>and/or adjust the price of the CFL and incandescents to match your local prices to get a more realistic estimate of your savings.</t>
  </si>
  <si>
    <t xml:space="preserve">The first thing you'll note with either calculator is that the first year's savings are sometimes very small.  This is particularly </t>
  </si>
  <si>
    <t>energy savings.  In most cases, the cost of the CFL is paid for in the first year.  This is a better return than in most financial</t>
  </si>
  <si>
    <t>offerings, including stocks.  In addition, the bulb continues to save energy for many more years.</t>
  </si>
  <si>
    <t>true, as in Energy#1, where the CFL costs are $9.  It is because the cost of the CFL bulb is deducted from the first year's</t>
  </si>
  <si>
    <t xml:space="preserve">But what if your CFL didn't cost $9 or you wanted to replace a 75 watt bulb with a 20 watt CFL?  The Energy#1 Calculator </t>
  </si>
  <si>
    <t>estimate won't be accurate.  In those cases, or where you want to experiment, use Energy#2 Calculator.</t>
  </si>
  <si>
    <t>Also, the costs for the light bulbs can be changed to reflect local prices.  Therefore, you can enter 75 watt under incandescent</t>
  </si>
  <si>
    <t xml:space="preserve">four times and enter 18, 20, 23, 25 CFL watt lights and compare the different savings.  You'll see the savings vary from $47.50 to  </t>
  </si>
  <si>
    <t>Or you can type in "1" for each of the bulb types and see the savings for each bulb size.  Note picture below.</t>
  </si>
  <si>
    <t>$54.50 if the CFL costs are left at $9.  Picture of this example is below.</t>
  </si>
  <si>
    <t>Energy Saving Calculators</t>
  </si>
  <si>
    <t xml:space="preserve">Introduction </t>
  </si>
  <si>
    <t>3c</t>
  </si>
  <si>
    <t>Watt Comparison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</si>
</sst>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b/>
      <u val="doubleAccounting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2" borderId="0" xfId="0" applyNumberFormat="1" applyFill="1" applyAlignment="1">
      <alignment/>
    </xf>
    <xf numFmtId="164" fontId="6" fillId="3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4" fontId="2" fillId="2" borderId="0" xfId="0" applyNumberFormat="1" applyFont="1" applyFill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 applyProtection="1">
      <alignment/>
      <protection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1" fontId="0" fillId="4" borderId="9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6" borderId="9" xfId="0" applyNumberFormat="1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2" xfId="0" applyFill="1" applyBorder="1" applyAlignment="1" applyProtection="1">
      <alignment horizontal="center"/>
      <protection/>
    </xf>
    <xf numFmtId="164" fontId="0" fillId="6" borderId="9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8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8" fillId="8" borderId="1" xfId="0" applyFont="1" applyFill="1" applyBorder="1" applyAlignment="1">
      <alignment/>
    </xf>
    <xf numFmtId="0" fontId="8" fillId="8" borderId="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8" borderId="4" xfId="0" applyFont="1" applyFill="1" applyBorder="1" applyAlignment="1">
      <alignment/>
    </xf>
    <xf numFmtId="0" fontId="4" fillId="8" borderId="6" xfId="0" applyFont="1" applyFill="1" applyBorder="1" applyAlignment="1">
      <alignment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/>
    </xf>
    <xf numFmtId="0" fontId="4" fillId="8" borderId="16" xfId="0" applyFont="1" applyFill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8" borderId="17" xfId="0" applyFill="1" applyBorder="1" applyAlignment="1" applyProtection="1">
      <alignment horizontal="center"/>
      <protection/>
    </xf>
    <xf numFmtId="0" fontId="0" fillId="8" borderId="18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0" fillId="8" borderId="19" xfId="0" applyFill="1" applyBorder="1" applyAlignment="1" applyProtection="1">
      <alignment horizontal="center"/>
      <protection/>
    </xf>
    <xf numFmtId="0" fontId="0" fillId="8" borderId="2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8" borderId="21" xfId="0" applyFill="1" applyBorder="1" applyAlignment="1" applyProtection="1">
      <alignment horizontal="center"/>
      <protection/>
    </xf>
    <xf numFmtId="0" fontId="0" fillId="8" borderId="22" xfId="0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47</xdr:row>
      <xdr:rowOff>9525</xdr:rowOff>
    </xdr:from>
    <xdr:to>
      <xdr:col>10</xdr:col>
      <xdr:colOff>276225</xdr:colOff>
      <xdr:row>59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1250" t="22222" r="5375" b="39234"/>
        <a:stretch>
          <a:fillRect/>
        </a:stretch>
      </xdr:blipFill>
      <xdr:spPr>
        <a:xfrm>
          <a:off x="19050" y="7696200"/>
          <a:ext cx="6353175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23</xdr:row>
      <xdr:rowOff>133350</xdr:rowOff>
    </xdr:from>
    <xdr:to>
      <xdr:col>10</xdr:col>
      <xdr:colOff>238125</xdr:colOff>
      <xdr:row>36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0374" t="22569" r="7499" b="40104"/>
        <a:stretch>
          <a:fillRect/>
        </a:stretch>
      </xdr:blipFill>
      <xdr:spPr>
        <a:xfrm>
          <a:off x="76200" y="3933825"/>
          <a:ext cx="6257925" cy="2047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22</xdr:row>
      <xdr:rowOff>142875</xdr:rowOff>
    </xdr:from>
    <xdr:to>
      <xdr:col>3</xdr:col>
      <xdr:colOff>0</xdr:colOff>
      <xdr:row>25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1733550" y="4048125"/>
          <a:ext cx="9525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22</xdr:row>
      <xdr:rowOff>114300</xdr:rowOff>
    </xdr:from>
    <xdr:to>
      <xdr:col>1</xdr:col>
      <xdr:colOff>38100</xdr:colOff>
      <xdr:row>25</xdr:row>
      <xdr:rowOff>19050</xdr:rowOff>
    </xdr:to>
    <xdr:sp>
      <xdr:nvSpPr>
        <xdr:cNvPr id="2" name="AutoShape 5"/>
        <xdr:cNvSpPr>
          <a:spLocks/>
        </xdr:cNvSpPr>
      </xdr:nvSpPr>
      <xdr:spPr>
        <a:xfrm>
          <a:off x="590550" y="4019550"/>
          <a:ext cx="57150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22</xdr:row>
      <xdr:rowOff>142875</xdr:rowOff>
    </xdr:from>
    <xdr:to>
      <xdr:col>3</xdr:col>
      <xdr:colOff>0</xdr:colOff>
      <xdr:row>25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733550" y="4076700"/>
          <a:ext cx="9525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22</xdr:row>
      <xdr:rowOff>114300</xdr:rowOff>
    </xdr:from>
    <xdr:to>
      <xdr:col>1</xdr:col>
      <xdr:colOff>38100</xdr:colOff>
      <xdr:row>25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90550" y="4048125"/>
          <a:ext cx="57150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22</xdr:row>
      <xdr:rowOff>142875</xdr:rowOff>
    </xdr:from>
    <xdr:to>
      <xdr:col>3</xdr:col>
      <xdr:colOff>0</xdr:colOff>
      <xdr:row>25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733550" y="4076700"/>
          <a:ext cx="9525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22</xdr:row>
      <xdr:rowOff>114300</xdr:rowOff>
    </xdr:from>
    <xdr:to>
      <xdr:col>1</xdr:col>
      <xdr:colOff>38100</xdr:colOff>
      <xdr:row>25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590550" y="4048125"/>
          <a:ext cx="57150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L40" sqref="L40"/>
    </sheetView>
  </sheetViews>
  <sheetFormatPr defaultColWidth="9.140625" defaultRowHeight="12.75"/>
  <sheetData>
    <row r="1" spans="4:6" ht="15.75" customHeight="1">
      <c r="D1" s="50" t="s">
        <v>92</v>
      </c>
      <c r="E1" s="50"/>
      <c r="F1" s="3"/>
    </row>
    <row r="2" spans="5:6" ht="15.75">
      <c r="E2" s="81" t="s">
        <v>93</v>
      </c>
      <c r="F2" s="81"/>
    </row>
    <row r="4" ht="12.75">
      <c r="B4" t="s">
        <v>65</v>
      </c>
    </row>
    <row r="5" ht="12.75">
      <c r="A5" t="s">
        <v>79</v>
      </c>
    </row>
    <row r="7" ht="12.75">
      <c r="A7" s="5" t="s">
        <v>62</v>
      </c>
    </row>
    <row r="8" ht="12.75">
      <c r="A8" t="s">
        <v>80</v>
      </c>
    </row>
    <row r="9" ht="12.75">
      <c r="A9" t="s">
        <v>81</v>
      </c>
    </row>
    <row r="11" ht="12.75">
      <c r="A11" t="s">
        <v>82</v>
      </c>
    </row>
    <row r="12" ht="12.75">
      <c r="A12" t="s">
        <v>85</v>
      </c>
    </row>
    <row r="13" ht="12.75">
      <c r="A13" t="s">
        <v>83</v>
      </c>
    </row>
    <row r="14" ht="12.75">
      <c r="A14" t="s">
        <v>84</v>
      </c>
    </row>
    <row r="17" ht="12.75">
      <c r="A17" s="5" t="s">
        <v>66</v>
      </c>
    </row>
    <row r="19" ht="12.75">
      <c r="A19" s="5" t="s">
        <v>67</v>
      </c>
    </row>
    <row r="20" ht="12.75">
      <c r="A20" t="s">
        <v>68</v>
      </c>
    </row>
    <row r="21" ht="12.75">
      <c r="A21" s="67" t="s">
        <v>69</v>
      </c>
    </row>
    <row r="22" ht="12.75">
      <c r="A22" s="67" t="s">
        <v>70</v>
      </c>
    </row>
    <row r="23" ht="12.75">
      <c r="A23" s="67" t="s">
        <v>90</v>
      </c>
    </row>
    <row r="24" ht="12.75">
      <c r="A24" s="67"/>
    </row>
    <row r="25" ht="12.75">
      <c r="A25" s="67"/>
    </row>
    <row r="26" ht="12.75">
      <c r="A26" s="67"/>
    </row>
    <row r="27" ht="12.75">
      <c r="A27" s="67"/>
    </row>
    <row r="28" ht="12.75">
      <c r="A28" s="67"/>
    </row>
    <row r="29" ht="12.75">
      <c r="A29" s="67"/>
    </row>
    <row r="30" ht="12.75">
      <c r="A30" s="67"/>
    </row>
    <row r="31" ht="12.75">
      <c r="A31" s="67"/>
    </row>
    <row r="32" ht="12.75">
      <c r="A32" s="67"/>
    </row>
    <row r="33" ht="12.75">
      <c r="A33" s="67"/>
    </row>
    <row r="34" ht="12.75">
      <c r="A34" s="67"/>
    </row>
    <row r="35" ht="12.75">
      <c r="A35" s="67"/>
    </row>
    <row r="36" ht="12.75">
      <c r="A36" s="67"/>
    </row>
    <row r="37" ht="12.75">
      <c r="A37" s="67"/>
    </row>
    <row r="38" ht="12.75">
      <c r="A38" s="67" t="s">
        <v>86</v>
      </c>
    </row>
    <row r="39" ht="12.75">
      <c r="A39" s="67" t="s">
        <v>87</v>
      </c>
    </row>
    <row r="40" ht="12.75">
      <c r="A40" s="67"/>
    </row>
    <row r="42" ht="12.75">
      <c r="A42" s="5" t="s">
        <v>71</v>
      </c>
    </row>
    <row r="43" ht="12.75">
      <c r="A43" t="s">
        <v>72</v>
      </c>
    </row>
    <row r="44" ht="12.75">
      <c r="A44" t="s">
        <v>88</v>
      </c>
    </row>
    <row r="45" ht="12.75">
      <c r="A45" t="s">
        <v>89</v>
      </c>
    </row>
    <row r="46" ht="12.75">
      <c r="A46" t="s">
        <v>91</v>
      </c>
    </row>
    <row r="48" spans="3:8" s="69" customFormat="1" ht="18">
      <c r="C48" s="70"/>
      <c r="D48" s="70"/>
      <c r="E48" s="71"/>
      <c r="G48" s="72"/>
      <c r="H48" s="70"/>
    </row>
    <row r="49" spans="2:8" s="69" customFormat="1" ht="12.75">
      <c r="B49" s="70"/>
      <c r="C49" s="70"/>
      <c r="D49" s="70"/>
      <c r="E49" s="70"/>
      <c r="F49" s="70"/>
      <c r="G49" s="70"/>
      <c r="H49" s="70"/>
    </row>
    <row r="50" spans="1:12" s="69" customFormat="1" ht="12.75">
      <c r="A50" s="73"/>
      <c r="B50" s="70"/>
      <c r="C50" s="70"/>
      <c r="D50" s="70"/>
      <c r="E50" s="70"/>
      <c r="F50" s="70"/>
      <c r="G50" s="70"/>
      <c r="H50" s="70"/>
      <c r="I50" s="80"/>
      <c r="J50" s="80"/>
      <c r="K50" s="80"/>
      <c r="L50" s="73"/>
    </row>
    <row r="51" spans="1:12" s="69" customFormat="1" ht="12.75">
      <c r="A51" s="73"/>
      <c r="B51" s="70"/>
      <c r="C51" s="70"/>
      <c r="D51" s="70"/>
      <c r="E51" s="70"/>
      <c r="F51" s="70"/>
      <c r="G51" s="70"/>
      <c r="H51" s="70"/>
      <c r="I51" s="74"/>
      <c r="J51" s="74"/>
      <c r="K51" s="74"/>
      <c r="L51" s="73"/>
    </row>
    <row r="52" spans="2:11" s="69" customFormat="1" ht="12.75">
      <c r="B52" s="70"/>
      <c r="C52" s="70"/>
      <c r="D52" s="70"/>
      <c r="E52" s="70"/>
      <c r="F52" s="70"/>
      <c r="G52" s="70"/>
      <c r="H52" s="70"/>
      <c r="I52" s="76"/>
      <c r="J52" s="76"/>
      <c r="K52" s="76"/>
    </row>
    <row r="53" spans="2:11" s="69" customFormat="1" ht="12.75">
      <c r="B53" s="70"/>
      <c r="C53" s="70"/>
      <c r="D53" s="70"/>
      <c r="E53" s="70"/>
      <c r="F53" s="70"/>
      <c r="G53" s="70"/>
      <c r="H53" s="70"/>
      <c r="I53" s="76"/>
      <c r="J53" s="76"/>
      <c r="K53" s="76"/>
    </row>
    <row r="54" spans="2:11" s="69" customFormat="1" ht="12.75">
      <c r="B54" s="70"/>
      <c r="C54" s="70"/>
      <c r="D54" s="70"/>
      <c r="E54" s="70"/>
      <c r="F54" s="70"/>
      <c r="G54" s="70"/>
      <c r="H54" s="70"/>
      <c r="I54" s="76"/>
      <c r="J54" s="76"/>
      <c r="K54" s="76"/>
    </row>
    <row r="55" spans="2:11" s="69" customFormat="1" ht="12.75">
      <c r="B55" s="70"/>
      <c r="C55" s="70"/>
      <c r="D55" s="70"/>
      <c r="E55" s="70"/>
      <c r="F55" s="70"/>
      <c r="G55" s="70"/>
      <c r="H55" s="70"/>
      <c r="I55" s="76"/>
      <c r="J55" s="76"/>
      <c r="K55" s="76"/>
    </row>
    <row r="56" spans="2:11" s="69" customFormat="1" ht="12.75">
      <c r="B56" s="70"/>
      <c r="C56" s="70"/>
      <c r="D56" s="70"/>
      <c r="E56" s="70"/>
      <c r="F56" s="70"/>
      <c r="G56" s="70"/>
      <c r="H56" s="70"/>
      <c r="I56" s="76"/>
      <c r="J56" s="76"/>
      <c r="K56" s="76"/>
    </row>
    <row r="57" spans="2:11" s="69" customFormat="1" ht="12.75">
      <c r="B57" s="70"/>
      <c r="C57" s="70"/>
      <c r="D57" s="70"/>
      <c r="E57" s="70"/>
      <c r="F57" s="70"/>
      <c r="G57" s="70"/>
      <c r="H57" s="70"/>
      <c r="I57" s="76"/>
      <c r="J57" s="76"/>
      <c r="K57" s="76"/>
    </row>
    <row r="58" spans="2:11" s="69" customFormat="1" ht="15">
      <c r="B58" s="77"/>
      <c r="C58" s="78"/>
      <c r="D58" s="75"/>
      <c r="E58" s="78"/>
      <c r="G58" s="78"/>
      <c r="H58" s="60"/>
      <c r="I58" s="68"/>
      <c r="J58" s="68"/>
      <c r="K58" s="68"/>
    </row>
    <row r="59" spans="2:11" s="69" customFormat="1" ht="15">
      <c r="B59" s="77"/>
      <c r="C59" s="78"/>
      <c r="D59" s="75"/>
      <c r="E59" s="78"/>
      <c r="G59" s="78"/>
      <c r="H59" s="60"/>
      <c r="I59" s="68"/>
      <c r="J59" s="68"/>
      <c r="K59" s="68"/>
    </row>
  </sheetData>
  <sheetProtection sheet="1" objects="1" scenarios="1"/>
  <mergeCells count="2">
    <mergeCell ref="I50:K50"/>
    <mergeCell ref="E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J20" sqref="J20"/>
    </sheetView>
  </sheetViews>
  <sheetFormatPr defaultColWidth="9.140625" defaultRowHeight="12.75"/>
  <sheetData>
    <row r="1" spans="3:8" ht="18">
      <c r="C1" s="2"/>
      <c r="D1" s="2"/>
      <c r="E1" s="50" t="s">
        <v>75</v>
      </c>
      <c r="F1" s="50"/>
      <c r="G1" s="3"/>
      <c r="H1" s="2"/>
    </row>
    <row r="2" ht="15.75" customHeight="1"/>
    <row r="3" spans="2:11" s="5" customFormat="1" ht="15.75">
      <c r="B3" s="84" t="s">
        <v>30</v>
      </c>
      <c r="C3" s="84"/>
      <c r="D3" s="34"/>
      <c r="E3" s="33" t="s">
        <v>11</v>
      </c>
      <c r="F3" s="3"/>
      <c r="G3" s="37" t="s">
        <v>53</v>
      </c>
      <c r="H3" s="36"/>
      <c r="I3" s="85" t="s">
        <v>78</v>
      </c>
      <c r="J3" s="85"/>
      <c r="K3" s="85"/>
    </row>
    <row r="4" spans="2:11" s="5" customFormat="1" ht="16.5" thickBot="1">
      <c r="B4" s="86" t="s">
        <v>31</v>
      </c>
      <c r="C4" s="86"/>
      <c r="D4" s="34"/>
      <c r="E4" s="39" t="s">
        <v>63</v>
      </c>
      <c r="F4" s="3"/>
      <c r="G4" s="38" t="s">
        <v>36</v>
      </c>
      <c r="H4" s="36"/>
      <c r="I4" s="35" t="s">
        <v>38</v>
      </c>
      <c r="J4" s="35" t="s">
        <v>39</v>
      </c>
      <c r="K4" s="35" t="s">
        <v>40</v>
      </c>
    </row>
    <row r="5" spans="2:11" ht="13.5" thickBot="1">
      <c r="B5" s="87">
        <v>25</v>
      </c>
      <c r="C5" s="88"/>
      <c r="D5" s="23"/>
      <c r="E5" s="46">
        <v>8</v>
      </c>
      <c r="G5" s="45"/>
      <c r="I5" s="31">
        <f aca="true" t="shared" si="0" ref="I5:I10">IF(A39&gt;(-7.65),A39,0)</f>
        <v>0</v>
      </c>
      <c r="J5" s="31">
        <f aca="true" t="shared" si="1" ref="J5:J10">IF(B39&gt;(-6.35),B39,0)</f>
        <v>0</v>
      </c>
      <c r="K5" s="31">
        <f aca="true" t="shared" si="2" ref="K5:K10">IF(C39&gt;(-2.35),C39,0)</f>
        <v>0</v>
      </c>
    </row>
    <row r="6" spans="2:11" ht="13.5" thickBot="1">
      <c r="B6" s="82">
        <v>40</v>
      </c>
      <c r="C6" s="83"/>
      <c r="D6" s="23"/>
      <c r="E6" s="47">
        <v>12</v>
      </c>
      <c r="G6" s="45"/>
      <c r="I6" s="31">
        <f t="shared" si="0"/>
        <v>0</v>
      </c>
      <c r="J6" s="31">
        <f t="shared" si="1"/>
        <v>0</v>
      </c>
      <c r="K6" s="31">
        <f t="shared" si="2"/>
        <v>0</v>
      </c>
    </row>
    <row r="7" spans="2:11" ht="13.5" thickBot="1">
      <c r="B7" s="82">
        <v>60</v>
      </c>
      <c r="C7" s="83"/>
      <c r="D7" s="23" t="s">
        <v>32</v>
      </c>
      <c r="E7" s="47">
        <v>18</v>
      </c>
      <c r="F7" s="1" t="s">
        <v>35</v>
      </c>
      <c r="G7" s="45"/>
      <c r="H7" s="4" t="s">
        <v>37</v>
      </c>
      <c r="I7" s="31">
        <f t="shared" si="0"/>
        <v>0</v>
      </c>
      <c r="J7" s="31">
        <f t="shared" si="1"/>
        <v>0</v>
      </c>
      <c r="K7" s="31">
        <f t="shared" si="2"/>
        <v>0</v>
      </c>
    </row>
    <row r="8" spans="2:11" ht="13.5" thickBot="1">
      <c r="B8" s="82">
        <v>75</v>
      </c>
      <c r="C8" s="83"/>
      <c r="D8" s="24" t="s">
        <v>33</v>
      </c>
      <c r="E8" s="47">
        <v>23</v>
      </c>
      <c r="G8" s="45"/>
      <c r="I8" s="31">
        <f t="shared" si="0"/>
        <v>0</v>
      </c>
      <c r="J8" s="31">
        <f t="shared" si="1"/>
        <v>0</v>
      </c>
      <c r="K8" s="31">
        <f t="shared" si="2"/>
        <v>0</v>
      </c>
    </row>
    <row r="9" spans="2:11" ht="13.5" thickBot="1">
      <c r="B9" s="82">
        <v>100</v>
      </c>
      <c r="C9" s="83"/>
      <c r="D9" s="23"/>
      <c r="E9" s="47">
        <v>30</v>
      </c>
      <c r="G9" s="45"/>
      <c r="I9" s="31">
        <f t="shared" si="0"/>
        <v>0</v>
      </c>
      <c r="J9" s="31">
        <f t="shared" si="1"/>
        <v>0</v>
      </c>
      <c r="K9" s="31">
        <f t="shared" si="2"/>
        <v>0</v>
      </c>
    </row>
    <row r="10" spans="2:11" ht="13.5" thickBot="1">
      <c r="B10" s="90">
        <v>150</v>
      </c>
      <c r="C10" s="91"/>
      <c r="D10" s="23"/>
      <c r="E10" s="48">
        <v>45</v>
      </c>
      <c r="G10" s="45"/>
      <c r="I10" s="31">
        <f t="shared" si="0"/>
        <v>0</v>
      </c>
      <c r="J10" s="31">
        <f t="shared" si="1"/>
        <v>0</v>
      </c>
      <c r="K10" s="31">
        <f t="shared" si="2"/>
        <v>0</v>
      </c>
    </row>
    <row r="11" spans="2:11" ht="15">
      <c r="B11" s="24"/>
      <c r="C11" s="24"/>
      <c r="D11" s="23"/>
      <c r="E11" s="24"/>
      <c r="G11" s="26"/>
      <c r="H11" s="27" t="s">
        <v>41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2:11" ht="15">
      <c r="B12" s="24"/>
      <c r="C12" s="24"/>
      <c r="D12" s="23"/>
      <c r="E12" s="24"/>
      <c r="G12" s="26"/>
      <c r="H12" s="27"/>
      <c r="I12" t="s">
        <v>76</v>
      </c>
      <c r="J12" s="68"/>
      <c r="K12" s="68"/>
    </row>
    <row r="13" spans="2:11" ht="15">
      <c r="B13" s="24"/>
      <c r="C13" s="24"/>
      <c r="D13" s="23"/>
      <c r="E13" s="24"/>
      <c r="G13" s="26"/>
      <c r="H13" s="27"/>
      <c r="I13" t="s">
        <v>77</v>
      </c>
      <c r="J13" s="68"/>
      <c r="K13" s="68"/>
    </row>
    <row r="14" ht="12.75">
      <c r="A14" s="5" t="s">
        <v>55</v>
      </c>
    </row>
    <row r="15" spans="1:2" ht="12.75">
      <c r="A15" s="1">
        <v>1</v>
      </c>
      <c r="B15" t="s">
        <v>52</v>
      </c>
    </row>
    <row r="16" spans="1:2" ht="12.75">
      <c r="A16" s="1">
        <v>2</v>
      </c>
      <c r="B16" t="s">
        <v>28</v>
      </c>
    </row>
    <row r="17" spans="1:2" ht="12.75">
      <c r="A17" s="1" t="s">
        <v>24</v>
      </c>
      <c r="B17" t="s">
        <v>59</v>
      </c>
    </row>
    <row r="18" spans="1:2" ht="12.75">
      <c r="A18" s="1" t="s">
        <v>25</v>
      </c>
      <c r="B18" t="s">
        <v>26</v>
      </c>
    </row>
    <row r="19" spans="1:2" ht="12.75">
      <c r="A19" s="1" t="s">
        <v>94</v>
      </c>
      <c r="B19" t="s">
        <v>27</v>
      </c>
    </row>
    <row r="20" ht="12.75">
      <c r="A20" s="1"/>
    </row>
    <row r="21" ht="13.5" thickBot="1"/>
    <row r="22" spans="1:13" ht="12.75">
      <c r="A22" s="6" t="s">
        <v>74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12.75">
      <c r="A24" s="9" t="s">
        <v>7</v>
      </c>
      <c r="B24" s="89" t="s">
        <v>0</v>
      </c>
      <c r="C24" s="89"/>
      <c r="D24" s="12"/>
      <c r="E24" s="12"/>
      <c r="F24" s="10"/>
      <c r="G24" s="10"/>
      <c r="H24" s="10"/>
      <c r="I24" s="10"/>
      <c r="J24" s="10"/>
      <c r="K24" s="10"/>
      <c r="L24" s="10"/>
      <c r="M24" s="11"/>
    </row>
    <row r="25" spans="1:14" ht="15">
      <c r="A25" s="9"/>
      <c r="B25" s="92" t="s">
        <v>1</v>
      </c>
      <c r="C25" s="92"/>
      <c r="D25" s="93" t="s">
        <v>2</v>
      </c>
      <c r="E25" s="93"/>
      <c r="F25" s="12" t="s">
        <v>3</v>
      </c>
      <c r="G25" s="10" t="s">
        <v>4</v>
      </c>
      <c r="H25" s="12" t="s">
        <v>3</v>
      </c>
      <c r="I25" s="10" t="s">
        <v>6</v>
      </c>
      <c r="J25" s="1" t="s">
        <v>3</v>
      </c>
      <c r="K25" t="s">
        <v>20</v>
      </c>
      <c r="L25" s="21" t="s">
        <v>21</v>
      </c>
      <c r="M25" s="11"/>
      <c r="N25" s="10"/>
    </row>
    <row r="26" spans="1:13" ht="15">
      <c r="A26" s="9"/>
      <c r="C26" s="19"/>
      <c r="D26" s="20" t="s">
        <v>19</v>
      </c>
      <c r="E26" s="17"/>
      <c r="F26" s="10"/>
      <c r="G26" s="10"/>
      <c r="H26" s="10"/>
      <c r="I26" s="10" t="s">
        <v>46</v>
      </c>
      <c r="J26" s="10"/>
      <c r="K26" s="10"/>
      <c r="L26" s="10"/>
      <c r="M26" s="11"/>
    </row>
    <row r="27" spans="1:13" ht="12.75">
      <c r="A27" s="9"/>
      <c r="C27" s="18"/>
      <c r="D27" s="18"/>
      <c r="E27" s="18"/>
      <c r="F27" s="10"/>
      <c r="G27" s="10"/>
      <c r="H27" s="10"/>
      <c r="I27" s="10" t="s">
        <v>47</v>
      </c>
      <c r="J27" s="10"/>
      <c r="K27" s="10"/>
      <c r="L27" s="10"/>
      <c r="M27" s="11"/>
    </row>
    <row r="28" spans="1:13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12.75">
      <c r="A29" s="9" t="s">
        <v>44</v>
      </c>
      <c r="B29" s="10" t="s">
        <v>15</v>
      </c>
      <c r="C29" s="28" t="s">
        <v>42</v>
      </c>
      <c r="D29" s="10" t="s">
        <v>56</v>
      </c>
      <c r="E29" s="13" t="s">
        <v>5</v>
      </c>
      <c r="F29" s="10" t="s">
        <v>18</v>
      </c>
      <c r="G29" s="10"/>
      <c r="H29" s="10"/>
      <c r="I29" s="10"/>
      <c r="J29" s="10"/>
      <c r="M29" s="11"/>
    </row>
    <row r="30" spans="1:13" ht="12.75">
      <c r="A30" s="9"/>
      <c r="B30" s="10" t="s">
        <v>58</v>
      </c>
      <c r="C30" s="28" t="s">
        <v>43</v>
      </c>
      <c r="D30" s="10" t="s">
        <v>17</v>
      </c>
      <c r="E30" s="10"/>
      <c r="F30" s="10" t="s">
        <v>57</v>
      </c>
      <c r="G30" s="10"/>
      <c r="H30" s="10"/>
      <c r="I30" s="10"/>
      <c r="J30" s="10"/>
      <c r="M30" s="11"/>
    </row>
    <row r="31" spans="1:13" ht="12.75">
      <c r="A31" s="9"/>
      <c r="C31" s="28"/>
      <c r="D31" s="10"/>
      <c r="E31" s="10"/>
      <c r="F31" s="10"/>
      <c r="G31" s="10"/>
      <c r="H31" s="10"/>
      <c r="I31" s="10"/>
      <c r="J31" s="10"/>
      <c r="M31" s="11"/>
    </row>
    <row r="32" spans="1:13" ht="12.75">
      <c r="A32" s="9"/>
      <c r="B32" s="10" t="s">
        <v>60</v>
      </c>
      <c r="C32" s="28"/>
      <c r="D32" s="10"/>
      <c r="E32" s="10"/>
      <c r="F32" s="10"/>
      <c r="G32" s="10"/>
      <c r="H32" s="10"/>
      <c r="I32" s="10"/>
      <c r="J32" s="10"/>
      <c r="M32" s="11"/>
    </row>
    <row r="33" spans="1:13" ht="12.75">
      <c r="A33" s="9"/>
      <c r="B33" s="10"/>
      <c r="C33" s="51" t="s">
        <v>64</v>
      </c>
      <c r="D33" s="10"/>
      <c r="E33" s="10"/>
      <c r="F33" s="10"/>
      <c r="G33" s="10"/>
      <c r="H33" s="10"/>
      <c r="I33" s="10"/>
      <c r="J33" s="10"/>
      <c r="M33" s="11"/>
    </row>
    <row r="34" spans="1:13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12.75">
      <c r="A35" s="9" t="s">
        <v>14</v>
      </c>
      <c r="B35" s="10" t="s">
        <v>8</v>
      </c>
      <c r="C35" s="10"/>
      <c r="D35" s="28" t="s">
        <v>9</v>
      </c>
      <c r="E35" s="12" t="s">
        <v>10</v>
      </c>
      <c r="F35" s="28" t="s">
        <v>12</v>
      </c>
      <c r="G35" s="10" t="s">
        <v>45</v>
      </c>
      <c r="H35" s="10"/>
      <c r="I35" s="22" t="s">
        <v>22</v>
      </c>
      <c r="M35" s="11"/>
    </row>
    <row r="36" spans="1:13" ht="12.75">
      <c r="A36" s="9"/>
      <c r="B36" s="10"/>
      <c r="C36" s="10"/>
      <c r="D36" s="10"/>
      <c r="E36" s="12" t="s">
        <v>13</v>
      </c>
      <c r="F36" s="10"/>
      <c r="G36" s="10" t="s">
        <v>23</v>
      </c>
      <c r="H36" s="10"/>
      <c r="I36" s="10"/>
      <c r="L36" s="10"/>
      <c r="M36" s="11"/>
    </row>
    <row r="37" spans="1:13" ht="13.5" thickBo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</row>
    <row r="38" spans="1:13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3" ht="12.75">
      <c r="A39" s="31">
        <f>$G$5*(17/1000)*0.1*2000-9+1.35</f>
        <v>-7.65</v>
      </c>
      <c r="B39" s="31">
        <f>$G$5*(17/1000)*0.1*4000-9+2.65</f>
        <v>-6.35</v>
      </c>
      <c r="C39" s="31">
        <f>$G$5*(17/1000)*0.1*10000-9+6.65</f>
        <v>-2.3499999999999996</v>
      </c>
    </row>
    <row r="40" spans="1:3" ht="12.75">
      <c r="A40" s="31">
        <f>$G$6*(28/1000)*0.1*2000-9+1.35</f>
        <v>-7.65</v>
      </c>
      <c r="B40" s="31">
        <f>$G$6*(28/1000)*0.1*4000-(9)+2.65</f>
        <v>-6.35</v>
      </c>
      <c r="C40" s="31">
        <f>$G$6*(28/1000)*0.1*10000-(9)+6.65</f>
        <v>-2.3499999999999996</v>
      </c>
    </row>
    <row r="41" spans="1:3" ht="12.75">
      <c r="A41" s="31">
        <f>$G$7*(42/1000)*0.1*2000-9+1.35</f>
        <v>-7.65</v>
      </c>
      <c r="B41" s="31">
        <f>$G$7*(42/1000)*0.1*4000-(9)+2.65</f>
        <v>-6.35</v>
      </c>
      <c r="C41" s="31">
        <f>$G$7*(42/1000)*0.1*10000-(9)+6.65</f>
        <v>-2.3499999999999996</v>
      </c>
    </row>
    <row r="42" spans="1:3" ht="12.75">
      <c r="A42" s="31">
        <f>$G$8*(52/1000)*0.1*2000-9+1.35</f>
        <v>-7.65</v>
      </c>
      <c r="B42" s="31">
        <f>$G$8*(52/1000)*0.1*4000-(9)+2.65</f>
        <v>-6.35</v>
      </c>
      <c r="C42" s="31">
        <f>$G$8*(52/1000)*0.1*10000-(9)+6.65</f>
        <v>-2.3499999999999996</v>
      </c>
    </row>
    <row r="43" spans="1:3" ht="12.75">
      <c r="A43" s="31">
        <f>$G$9*(70/1000)*0.1*2000-9+1.35</f>
        <v>-7.65</v>
      </c>
      <c r="B43" s="31">
        <f>$G$9*(70/1000)*0.1*4000-(9)+2.65</f>
        <v>-6.35</v>
      </c>
      <c r="C43" s="31">
        <f>$G$9*(70/1000)*0.1*10000-(9)+6.65</f>
        <v>-2.3499999999999996</v>
      </c>
    </row>
    <row r="44" spans="1:3" ht="12.75">
      <c r="A44" s="32">
        <f>$G$10*(105/1000)*0.1*2000-9+1.35</f>
        <v>-7.65</v>
      </c>
      <c r="B44" s="32">
        <f>$G$10*(105/1000)*0.1*4000-(9)+2.65</f>
        <v>-6.35</v>
      </c>
      <c r="C44" s="32">
        <f>$G$10*(105/1000)*0.1*10000-(9)+6.65</f>
        <v>-2.3499999999999996</v>
      </c>
    </row>
  </sheetData>
  <sheetProtection sheet="1" objects="1" scenarios="1"/>
  <mergeCells count="12">
    <mergeCell ref="B24:C24"/>
    <mergeCell ref="B10:C10"/>
    <mergeCell ref="B25:C25"/>
    <mergeCell ref="D25:E25"/>
    <mergeCell ref="B3:C3"/>
    <mergeCell ref="I3:K3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M2" sqref="M2"/>
    </sheetView>
  </sheetViews>
  <sheetFormatPr defaultColWidth="9.140625" defaultRowHeight="12.75"/>
  <cols>
    <col min="12" max="12" width="9.7109375" style="0" customWidth="1"/>
    <col min="14" max="14" width="3.421875" style="0" customWidth="1"/>
    <col min="16" max="16" width="4.140625" style="0" customWidth="1"/>
    <col min="17" max="17" width="8.28125" style="0" customWidth="1"/>
  </cols>
  <sheetData>
    <row r="1" spans="3:8" ht="18">
      <c r="C1" s="2"/>
      <c r="D1" s="2"/>
      <c r="E1" s="50" t="s">
        <v>73</v>
      </c>
      <c r="G1" s="3"/>
      <c r="H1" s="2"/>
    </row>
    <row r="2" spans="3:16" ht="16.5" thickBot="1">
      <c r="C2" s="2"/>
      <c r="D2" s="2"/>
      <c r="E2" s="2"/>
      <c r="F2" s="3"/>
      <c r="G2" s="3"/>
      <c r="H2" s="2"/>
      <c r="N2" s="94" t="s">
        <v>95</v>
      </c>
      <c r="O2" s="94"/>
      <c r="P2" s="94"/>
    </row>
    <row r="3" spans="2:17" s="5" customFormat="1" ht="15.75">
      <c r="B3" s="96" t="s">
        <v>30</v>
      </c>
      <c r="C3" s="96"/>
      <c r="D3" s="34"/>
      <c r="E3" s="33" t="s">
        <v>54</v>
      </c>
      <c r="F3" s="3"/>
      <c r="G3" s="27" t="s">
        <v>53</v>
      </c>
      <c r="H3" s="36"/>
      <c r="I3" s="85" t="s">
        <v>78</v>
      </c>
      <c r="J3" s="85"/>
      <c r="K3" s="85"/>
      <c r="M3" s="58" t="s">
        <v>30</v>
      </c>
      <c r="N3" s="59"/>
      <c r="O3" s="52" t="s">
        <v>50</v>
      </c>
      <c r="P3" s="52"/>
      <c r="Q3" s="53"/>
    </row>
    <row r="4" spans="2:17" s="5" customFormat="1" ht="16.5" thickBot="1">
      <c r="B4" s="97" t="s">
        <v>31</v>
      </c>
      <c r="C4" s="97"/>
      <c r="D4" s="34"/>
      <c r="E4" s="39" t="s">
        <v>34</v>
      </c>
      <c r="F4" s="3"/>
      <c r="G4" s="35" t="s">
        <v>36</v>
      </c>
      <c r="H4" s="36"/>
      <c r="I4" s="35" t="s">
        <v>38</v>
      </c>
      <c r="J4" s="35" t="s">
        <v>39</v>
      </c>
      <c r="K4" s="35" t="s">
        <v>40</v>
      </c>
      <c r="M4" s="61">
        <v>25</v>
      </c>
      <c r="N4" s="65"/>
      <c r="O4" s="54">
        <v>6</v>
      </c>
      <c r="P4" s="63" t="s">
        <v>51</v>
      </c>
      <c r="Q4" s="55">
        <v>9</v>
      </c>
    </row>
    <row r="5" spans="2:17" ht="13.5" thickBot="1">
      <c r="B5" s="23"/>
      <c r="C5" s="42"/>
      <c r="D5" s="41"/>
      <c r="E5" s="43"/>
      <c r="F5" s="40"/>
      <c r="G5" s="44"/>
      <c r="I5" s="31">
        <f aca="true" t="shared" si="0" ref="I5:I10">IF(A40&gt;(-7.65),A40,0)</f>
        <v>0</v>
      </c>
      <c r="J5" s="31">
        <f aca="true" t="shared" si="1" ref="J5:J10">IF(B40&gt;(-6.35),B40,0)</f>
        <v>0</v>
      </c>
      <c r="K5" s="31">
        <f aca="true" t="shared" si="2" ref="K5:K10">IF(C40&gt;(-2.35),C40,0)</f>
        <v>0</v>
      </c>
      <c r="M5" s="61">
        <v>40</v>
      </c>
      <c r="N5" s="65"/>
      <c r="O5" s="54">
        <v>10</v>
      </c>
      <c r="P5" s="63" t="s">
        <v>51</v>
      </c>
      <c r="Q5" s="55">
        <v>13</v>
      </c>
    </row>
    <row r="6" spans="2:17" ht="13.5" thickBot="1">
      <c r="B6" s="23"/>
      <c r="C6" s="42"/>
      <c r="D6" s="41"/>
      <c r="E6" s="43"/>
      <c r="F6" s="40"/>
      <c r="G6" s="44"/>
      <c r="I6" s="31">
        <f t="shared" si="0"/>
        <v>0</v>
      </c>
      <c r="J6" s="31">
        <f t="shared" si="1"/>
        <v>0</v>
      </c>
      <c r="K6" s="31">
        <f t="shared" si="2"/>
        <v>0</v>
      </c>
      <c r="M6" s="61">
        <v>60</v>
      </c>
      <c r="N6" s="65"/>
      <c r="O6" s="54">
        <v>15</v>
      </c>
      <c r="P6" s="63" t="s">
        <v>51</v>
      </c>
      <c r="Q6" s="55">
        <v>20</v>
      </c>
    </row>
    <row r="7" spans="2:17" ht="13.5" thickBot="1">
      <c r="B7" s="23"/>
      <c r="C7" s="42"/>
      <c r="D7" s="41" t="s">
        <v>32</v>
      </c>
      <c r="E7" s="43"/>
      <c r="F7" s="40" t="s">
        <v>35</v>
      </c>
      <c r="G7" s="44"/>
      <c r="H7" s="4" t="s">
        <v>37</v>
      </c>
      <c r="I7" s="31">
        <f t="shared" si="0"/>
        <v>0</v>
      </c>
      <c r="J7" s="31">
        <f t="shared" si="1"/>
        <v>0</v>
      </c>
      <c r="K7" s="31">
        <f t="shared" si="2"/>
        <v>0</v>
      </c>
      <c r="M7" s="61">
        <v>75</v>
      </c>
      <c r="N7" s="65"/>
      <c r="O7" s="54">
        <v>18</v>
      </c>
      <c r="P7" s="63" t="s">
        <v>51</v>
      </c>
      <c r="Q7" s="55">
        <v>25</v>
      </c>
    </row>
    <row r="8" spans="2:17" ht="13.5" thickBot="1">
      <c r="B8" s="23"/>
      <c r="C8" s="42"/>
      <c r="D8" s="41" t="s">
        <v>33</v>
      </c>
      <c r="E8" s="43"/>
      <c r="F8" s="40"/>
      <c r="G8" s="44"/>
      <c r="I8" s="31">
        <f t="shared" si="0"/>
        <v>0</v>
      </c>
      <c r="J8" s="31">
        <f t="shared" si="1"/>
        <v>0</v>
      </c>
      <c r="K8" s="31">
        <f t="shared" si="2"/>
        <v>0</v>
      </c>
      <c r="M8" s="61">
        <v>100</v>
      </c>
      <c r="N8" s="65"/>
      <c r="O8" s="54">
        <v>25</v>
      </c>
      <c r="P8" s="63" t="s">
        <v>51</v>
      </c>
      <c r="Q8" s="55">
        <v>34</v>
      </c>
    </row>
    <row r="9" spans="2:17" ht="13.5" thickBot="1">
      <c r="B9" s="23"/>
      <c r="C9" s="42"/>
      <c r="D9" s="41"/>
      <c r="E9" s="43"/>
      <c r="F9" s="40"/>
      <c r="G9" s="44"/>
      <c r="I9" s="31">
        <f t="shared" si="0"/>
        <v>0</v>
      </c>
      <c r="J9" s="31">
        <f t="shared" si="1"/>
        <v>0</v>
      </c>
      <c r="K9" s="31">
        <f t="shared" si="2"/>
        <v>0</v>
      </c>
      <c r="M9" s="62">
        <v>150</v>
      </c>
      <c r="N9" s="66"/>
      <c r="O9" s="56">
        <v>34</v>
      </c>
      <c r="P9" s="64" t="s">
        <v>51</v>
      </c>
      <c r="Q9" s="57">
        <v>50</v>
      </c>
    </row>
    <row r="10" spans="2:11" ht="13.5" thickBot="1">
      <c r="B10" s="23"/>
      <c r="C10" s="42"/>
      <c r="D10" s="41"/>
      <c r="E10" s="43"/>
      <c r="F10" s="40"/>
      <c r="G10" s="44"/>
      <c r="I10" s="31">
        <f t="shared" si="0"/>
        <v>0</v>
      </c>
      <c r="J10" s="31">
        <f t="shared" si="1"/>
        <v>0</v>
      </c>
      <c r="K10" s="31">
        <f t="shared" si="2"/>
        <v>0</v>
      </c>
    </row>
    <row r="11" spans="2:11" ht="15">
      <c r="B11" s="24"/>
      <c r="C11" s="25"/>
      <c r="D11" s="23"/>
      <c r="E11" s="25"/>
      <c r="G11" s="25"/>
      <c r="H11" s="27" t="s">
        <v>41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2:11" ht="15">
      <c r="B12" s="24"/>
      <c r="C12" s="25"/>
      <c r="D12" s="23"/>
      <c r="E12" s="25"/>
      <c r="G12" s="25"/>
      <c r="H12" s="27"/>
      <c r="I12" t="s">
        <v>76</v>
      </c>
      <c r="J12" s="68"/>
      <c r="K12" s="68"/>
    </row>
    <row r="13" spans="2:11" ht="15">
      <c r="B13" s="24"/>
      <c r="C13" s="25"/>
      <c r="D13" s="23"/>
      <c r="E13" s="25"/>
      <c r="G13" s="25"/>
      <c r="H13" s="27"/>
      <c r="I13" t="s">
        <v>77</v>
      </c>
      <c r="J13" s="68"/>
      <c r="K13" s="68"/>
    </row>
    <row r="14" spans="1:2" ht="12.75">
      <c r="A14" s="99" t="s">
        <v>29</v>
      </c>
      <c r="B14" s="99"/>
    </row>
    <row r="15" spans="1:2" ht="12.75">
      <c r="A15" s="1">
        <v>1</v>
      </c>
      <c r="B15" t="s">
        <v>49</v>
      </c>
    </row>
    <row r="16" spans="1:2" ht="13.5" thickBot="1">
      <c r="A16" s="1">
        <v>2</v>
      </c>
      <c r="B16" t="s">
        <v>28</v>
      </c>
    </row>
    <row r="17" spans="1:8" ht="13.5" thickBot="1">
      <c r="A17" s="1" t="s">
        <v>24</v>
      </c>
      <c r="B17" t="s">
        <v>61</v>
      </c>
      <c r="E17" s="49">
        <v>9</v>
      </c>
      <c r="F17" s="95" t="s">
        <v>48</v>
      </c>
      <c r="G17" s="95"/>
      <c r="H17" s="49">
        <v>0.5</v>
      </c>
    </row>
    <row r="18" spans="1:2" ht="12.75">
      <c r="A18" s="1" t="s">
        <v>25</v>
      </c>
      <c r="B18" t="s">
        <v>26</v>
      </c>
    </row>
    <row r="19" spans="1:2" ht="12.75">
      <c r="A19" s="1" t="s">
        <v>94</v>
      </c>
      <c r="B19" t="s">
        <v>27</v>
      </c>
    </row>
    <row r="20" spans="6:8" ht="12.75">
      <c r="F20" s="98"/>
      <c r="G20" s="98"/>
      <c r="H20" s="79"/>
    </row>
    <row r="21" ht="13.5" thickBot="1"/>
    <row r="22" spans="1:13" ht="12.75">
      <c r="A22" s="6" t="s">
        <v>74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12.75">
      <c r="A24" s="9" t="s">
        <v>7</v>
      </c>
      <c r="B24" s="89" t="s">
        <v>0</v>
      </c>
      <c r="C24" s="89"/>
      <c r="D24" s="12"/>
      <c r="E24" s="12"/>
      <c r="F24" s="10"/>
      <c r="G24" s="10"/>
      <c r="H24" s="10"/>
      <c r="I24" s="10"/>
      <c r="J24" s="10"/>
      <c r="K24" s="10"/>
      <c r="L24" s="10"/>
      <c r="M24" s="11"/>
    </row>
    <row r="25" spans="1:13" ht="15">
      <c r="A25" s="9"/>
      <c r="B25" s="92" t="s">
        <v>1</v>
      </c>
      <c r="C25" s="92"/>
      <c r="D25" s="93" t="s">
        <v>2</v>
      </c>
      <c r="E25" s="93"/>
      <c r="F25" s="12" t="s">
        <v>3</v>
      </c>
      <c r="G25" s="10" t="s">
        <v>4</v>
      </c>
      <c r="H25" s="12" t="s">
        <v>3</v>
      </c>
      <c r="I25" s="10" t="s">
        <v>6</v>
      </c>
      <c r="J25" s="1" t="s">
        <v>3</v>
      </c>
      <c r="K25" t="s">
        <v>20</v>
      </c>
      <c r="L25" s="21" t="s">
        <v>21</v>
      </c>
      <c r="M25" s="11"/>
    </row>
    <row r="26" spans="1:13" ht="15">
      <c r="A26" s="9"/>
      <c r="C26" s="19"/>
      <c r="D26" s="20" t="s">
        <v>19</v>
      </c>
      <c r="E26" s="17"/>
      <c r="F26" s="10"/>
      <c r="G26" s="10"/>
      <c r="H26" s="10"/>
      <c r="I26" s="10" t="s">
        <v>46</v>
      </c>
      <c r="J26" s="10"/>
      <c r="K26" s="10"/>
      <c r="L26" s="10"/>
      <c r="M26" s="11"/>
    </row>
    <row r="27" spans="1:13" ht="12.75">
      <c r="A27" s="9"/>
      <c r="C27" s="18"/>
      <c r="D27" s="18"/>
      <c r="E27" s="18"/>
      <c r="F27" s="10"/>
      <c r="G27" s="10"/>
      <c r="H27" s="10"/>
      <c r="I27" s="10" t="s">
        <v>47</v>
      </c>
      <c r="J27" s="10"/>
      <c r="K27" s="10"/>
      <c r="L27" s="10"/>
      <c r="M27" s="11"/>
    </row>
    <row r="28" spans="1:13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12.75">
      <c r="A29" s="9" t="s">
        <v>44</v>
      </c>
      <c r="B29" s="10" t="s">
        <v>15</v>
      </c>
      <c r="C29" s="28" t="s">
        <v>42</v>
      </c>
      <c r="D29" s="10" t="s">
        <v>16</v>
      </c>
      <c r="E29" s="13" t="s">
        <v>5</v>
      </c>
      <c r="F29" s="10" t="s">
        <v>18</v>
      </c>
      <c r="G29" s="10"/>
      <c r="H29" s="10"/>
      <c r="I29" s="10"/>
      <c r="J29" s="10"/>
      <c r="M29" s="11"/>
    </row>
    <row r="30" spans="1:13" ht="12.75">
      <c r="A30" s="9"/>
      <c r="B30" s="10" t="s">
        <v>58</v>
      </c>
      <c r="C30" s="28" t="s">
        <v>43</v>
      </c>
      <c r="D30" s="10" t="s">
        <v>17</v>
      </c>
      <c r="E30" s="10"/>
      <c r="F30" s="10" t="s">
        <v>57</v>
      </c>
      <c r="G30" s="10"/>
      <c r="H30" s="10"/>
      <c r="I30" s="10"/>
      <c r="J30" s="10"/>
      <c r="M30" s="11"/>
    </row>
    <row r="31" spans="1:13" ht="12.75">
      <c r="A31" s="9"/>
      <c r="B31" s="10"/>
      <c r="C31" s="28"/>
      <c r="D31" s="10"/>
      <c r="E31" s="10"/>
      <c r="F31" s="10"/>
      <c r="G31" s="10"/>
      <c r="H31" s="10"/>
      <c r="I31" s="10"/>
      <c r="J31" s="10"/>
      <c r="M31" s="11"/>
    </row>
    <row r="32" spans="1:13" ht="12.75">
      <c r="A32" s="9"/>
      <c r="B32" s="10" t="s">
        <v>60</v>
      </c>
      <c r="C32" s="28"/>
      <c r="D32" s="10"/>
      <c r="E32" s="10"/>
      <c r="F32" s="10"/>
      <c r="G32" s="10"/>
      <c r="H32" s="10"/>
      <c r="I32" s="10"/>
      <c r="J32" s="10"/>
      <c r="M32" s="11"/>
    </row>
    <row r="33" spans="1:13" ht="12.75">
      <c r="A33" s="9"/>
      <c r="B33" s="10"/>
      <c r="C33" s="51" t="s">
        <v>64</v>
      </c>
      <c r="D33" s="10"/>
      <c r="E33" s="10"/>
      <c r="F33" s="10"/>
      <c r="G33" s="10"/>
      <c r="H33" s="10"/>
      <c r="I33" s="10"/>
      <c r="J33" s="10"/>
      <c r="M33" s="11"/>
    </row>
    <row r="34" spans="1:13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12.75">
      <c r="A35" s="9" t="s">
        <v>14</v>
      </c>
      <c r="B35" s="10" t="s">
        <v>8</v>
      </c>
      <c r="C35" s="10"/>
      <c r="D35" s="28" t="s">
        <v>9</v>
      </c>
      <c r="E35" s="12" t="s">
        <v>10</v>
      </c>
      <c r="F35" s="28" t="s">
        <v>12</v>
      </c>
      <c r="G35" s="10" t="s">
        <v>45</v>
      </c>
      <c r="H35" s="10"/>
      <c r="I35" s="22" t="s">
        <v>22</v>
      </c>
      <c r="M35" s="11"/>
    </row>
    <row r="36" spans="1:13" ht="12.75">
      <c r="A36" s="9"/>
      <c r="B36" s="10"/>
      <c r="C36" s="10"/>
      <c r="D36" s="10"/>
      <c r="E36" s="12" t="s">
        <v>13</v>
      </c>
      <c r="F36" s="10"/>
      <c r="G36" s="10" t="s">
        <v>23</v>
      </c>
      <c r="H36" s="10"/>
      <c r="I36" s="10"/>
      <c r="L36" s="10"/>
      <c r="M36" s="11"/>
    </row>
    <row r="37" spans="1:13" ht="13.5" thickBo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</row>
    <row r="40" spans="1:3" ht="12.75">
      <c r="A40" s="29">
        <f>$G$5*($C$5-$E$5)/1000*0.1*2000-$E$17+(2.7*$H$17)</f>
        <v>-7.65</v>
      </c>
      <c r="B40" s="29">
        <f>$G$5*($C$5-$E$5)/1000*0.1*4000-$E$17+(5.3*$H$17)</f>
        <v>-6.35</v>
      </c>
      <c r="C40" s="29">
        <f>$G$5*($C$5-$E$5)/1000*0.1*10000-$E$17+(13*$H$17)</f>
        <v>-2.5</v>
      </c>
    </row>
    <row r="41" spans="1:3" ht="12.75">
      <c r="A41" s="29">
        <f>$G$6*($C$6-$E$6)/1000*0.1*2000-$E$17+(2.7*$H$17)</f>
        <v>-7.65</v>
      </c>
      <c r="B41" s="29">
        <f>$G$6*($C$6-$E$6)/1000*0.1*4000-$E$17+(5.3*$H$17)</f>
        <v>-6.35</v>
      </c>
      <c r="C41" s="29">
        <f>$G$6*($C$6-$E$6)/1000*0.1*10000-$E$17+(13*$H$17)</f>
        <v>-2.5</v>
      </c>
    </row>
    <row r="42" spans="1:3" ht="12.75">
      <c r="A42" s="29">
        <f>$G$7*($C$7-$E$7)/1000*0.1*2000-$E$17+(2.7*$H$17)</f>
        <v>-7.65</v>
      </c>
      <c r="B42" s="29">
        <f>$G$7*($C$7-$E$7)/1000*0.1*4000-$E$17+(5.3*$H$17)</f>
        <v>-6.35</v>
      </c>
      <c r="C42" s="29">
        <f>$G$7*($C$7-$E$7)/1000*0.1*10000-$E$17+(13*$H$17)</f>
        <v>-2.5</v>
      </c>
    </row>
    <row r="43" spans="1:3" ht="12.75">
      <c r="A43" s="29">
        <f>$G$8*($C$8-$E$8)/1000*0.1*2000-$E$17+(2.7*$H$17)</f>
        <v>-7.65</v>
      </c>
      <c r="B43" s="29">
        <f>$G$8*($C$8-$E$8)/1000*0.1*4000-$E$17+(5.3*$H$17)</f>
        <v>-6.35</v>
      </c>
      <c r="C43" s="29">
        <f>$G$8*($C$8-$E$8)/1000*0.1*10000-$E$17+(13*$H$17)</f>
        <v>-2.5</v>
      </c>
    </row>
    <row r="44" spans="1:3" ht="12.75">
      <c r="A44" s="29">
        <f>$G$9*($C$9-$E$9)/1000*0.1*2000-$E$17+(2.7*$H$17)</f>
        <v>-7.65</v>
      </c>
      <c r="B44" s="29">
        <f>$G$9*($C$9-$E$9)/1000*0.1*4000-$E$17+(5.3*$H$17)</f>
        <v>-6.35</v>
      </c>
      <c r="C44" s="29">
        <f>$G$9*($C$9-$E$9)/1000*0.1*10000-$E$17+(13*$H$17)</f>
        <v>-2.5</v>
      </c>
    </row>
    <row r="45" spans="1:3" ht="12.75">
      <c r="A45" s="29">
        <f>$G$10*($C$10-$E$10)/1000*0.1*2000-$E$17+(2.7*$H$17)</f>
        <v>-7.65</v>
      </c>
      <c r="B45" s="29">
        <f>$G$10*($C$10-$E$10)/1000*0.1*4000-$E$17+(5.3*$H$17)</f>
        <v>-6.35</v>
      </c>
      <c r="C45" s="29">
        <f>$G$10*($C$10-$E$10)/1000*0.1*10000-$E$17+(13*$H$17)</f>
        <v>-2.5</v>
      </c>
    </row>
  </sheetData>
  <sheetProtection sheet="1" objects="1" scenarios="1"/>
  <mergeCells count="10">
    <mergeCell ref="N2:P2"/>
    <mergeCell ref="B25:C25"/>
    <mergeCell ref="D25:E25"/>
    <mergeCell ref="F17:G17"/>
    <mergeCell ref="I3:K3"/>
    <mergeCell ref="B3:C3"/>
    <mergeCell ref="B4:C4"/>
    <mergeCell ref="F20:G20"/>
    <mergeCell ref="B24:C24"/>
    <mergeCell ref="A14:B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Environmental Quality - Maggie Fields</dc:creator>
  <cp:keywords/>
  <dc:description/>
  <cp:lastModifiedBy>RehanK</cp:lastModifiedBy>
  <dcterms:created xsi:type="dcterms:W3CDTF">2004-03-29T15:07:29Z</dcterms:created>
  <dcterms:modified xsi:type="dcterms:W3CDTF">2006-06-15T17:12:43Z</dcterms:modified>
  <cp:category/>
  <cp:version/>
  <cp:contentType/>
  <cp:contentStatus/>
</cp:coreProperties>
</file>